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5"/>
  </bookViews>
  <sheets>
    <sheet name="Fig2.b" sheetId="3" r:id="rId1"/>
    <sheet name="Fig2.d" sheetId="4" r:id="rId2"/>
    <sheet name="Fig2.e" sheetId="5" r:id="rId3"/>
    <sheet name="Fig2.f" sheetId="6" r:id="rId4"/>
    <sheet name="Fig2.h" sheetId="7" r:id="rId5"/>
    <sheet name="Fig2.i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" l="1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  <c r="C2" i="3"/>
  <c r="B3" i="3"/>
  <c r="C3" i="3"/>
  <c r="B4" i="3"/>
  <c r="C4" i="3"/>
  <c r="B5" i="3"/>
  <c r="C5" i="3"/>
  <c r="B6" i="3"/>
  <c r="C6" i="3"/>
  <c r="C7" i="3"/>
  <c r="C8" i="3"/>
  <c r="C9" i="3"/>
  <c r="C10" i="3"/>
</calcChain>
</file>

<file path=xl/sharedStrings.xml><?xml version="1.0" encoding="utf-8"?>
<sst xmlns="http://schemas.openxmlformats.org/spreadsheetml/2006/main" count="79" uniqueCount="36">
  <si>
    <t>&lt;0,0001</t>
  </si>
  <si>
    <t>Ctrl</t>
  </si>
  <si>
    <r>
      <t>Ctrl</t>
    </r>
    <r>
      <rPr>
        <vertAlign val="superscript"/>
        <sz val="10"/>
        <rFont val="Arial"/>
        <family val="2"/>
      </rPr>
      <t>Cre</t>
    </r>
  </si>
  <si>
    <r>
      <t>Cpt1b</t>
    </r>
    <r>
      <rPr>
        <vertAlign val="superscript"/>
        <sz val="10"/>
        <rFont val="Arial"/>
        <family val="2"/>
      </rPr>
      <t>cKO</t>
    </r>
  </si>
  <si>
    <t>p value</t>
  </si>
  <si>
    <r>
      <t>Cpt1b</t>
    </r>
    <r>
      <rPr>
        <vertAlign val="superscript"/>
        <sz val="10"/>
        <rFont val="Arial"/>
        <family val="2"/>
      </rPr>
      <t>iKO</t>
    </r>
  </si>
  <si>
    <t>Adjusted P Value</t>
  </si>
  <si>
    <t>****</t>
  </si>
  <si>
    <t>28 days post I/R:Ctrl vs. 28 days post I/R:Cpt1biKO</t>
  </si>
  <si>
    <t>ns</t>
  </si>
  <si>
    <t>14 days post I/R:Ctrl vs. 14 days post I/R:Cpt1biKO</t>
  </si>
  <si>
    <t>7 days post I/R:Ctrl vs. 7 days post I/R:Cpt1biKO</t>
  </si>
  <si>
    <t>Before I/R:Cpt1biKO vs. 28 days post I/R:Cpt1biKO</t>
  </si>
  <si>
    <t>Before I/R:Cpt1biKO vs. 14 days post I/R:Cpt1biKO</t>
  </si>
  <si>
    <t>***</t>
  </si>
  <si>
    <t>Before I/R:Cpt1biKO vs. 7 days post I/R:Cpt1biKO</t>
  </si>
  <si>
    <t>28 days post I/R</t>
  </si>
  <si>
    <t>Before I/R:Ctrl vs. 28 days post I/R:Ctrl</t>
  </si>
  <si>
    <t>14 days post I/R</t>
  </si>
  <si>
    <t>Before I/R:Ctrl vs. 14 days post I/R:Ctrl</t>
  </si>
  <si>
    <t>7 days post I/R</t>
  </si>
  <si>
    <t>Before I/R:Ctrl vs. 7 days post I/R:Ctrl</t>
  </si>
  <si>
    <t>Before I/R</t>
  </si>
  <si>
    <t>Summary</t>
  </si>
  <si>
    <t>Tukey's multiple comparisons test</t>
  </si>
  <si>
    <r>
      <t>Cpt1b</t>
    </r>
    <r>
      <rPr>
        <vertAlign val="superscript"/>
        <sz val="11"/>
        <color theme="1"/>
        <rFont val="Calibri"/>
        <family val="2"/>
        <scheme val="minor"/>
      </rPr>
      <t>iKO</t>
    </r>
  </si>
  <si>
    <t>Fig2i</t>
  </si>
  <si>
    <t>Total Fibrotic area normalized to heart size</t>
  </si>
  <si>
    <r>
      <t>Total Fibrotic area (mm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</si>
  <si>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Fig2h</t>
  </si>
  <si>
    <t>IF of AAR</t>
  </si>
  <si>
    <t>AAR</t>
  </si>
  <si>
    <t>Fig2f</t>
  </si>
  <si>
    <t>Fig2e</t>
  </si>
  <si>
    <t>Fig2d</t>
  </si>
  <si>
    <t>Fig2b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</si>
</sst>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P34" sqref="O34:P34"/>
    </sheetView>
  </sheetViews>
  <sheetFormatPr defaultRowHeight="14.4" x14ac:dyDescent="0.3"/>
  <sheetData>
    <row r="1" spans="1:5" ht="16.2" x14ac:dyDescent="0.3">
      <c r="A1" t="s">
        <v>35</v>
      </c>
      <c r="B1" s="4" t="s">
        <v>2</v>
      </c>
      <c r="C1" s="4" t="s">
        <v>3</v>
      </c>
      <c r="E1" t="s">
        <v>4</v>
      </c>
    </row>
    <row r="2" spans="1:5" ht="16.2" x14ac:dyDescent="0.3">
      <c r="A2" t="s">
        <v>28</v>
      </c>
      <c r="B2" s="2">
        <v>1.0023124999999999</v>
      </c>
      <c r="C2" s="2">
        <f>783/1000</f>
        <v>0.78300000000000003</v>
      </c>
      <c r="E2" s="2">
        <v>2.0000000000000001E-4</v>
      </c>
    </row>
    <row r="3" spans="1:5" x14ac:dyDescent="0.3">
      <c r="B3" s="2">
        <f>886/1000</f>
        <v>0.88600000000000001</v>
      </c>
      <c r="C3" s="2">
        <f>244.920672/1000</f>
        <v>0.24492067200000001</v>
      </c>
      <c r="E3" s="2"/>
    </row>
    <row r="4" spans="1:5" x14ac:dyDescent="0.3">
      <c r="B4" s="2">
        <f>1214.602893/1000</f>
        <v>1.2146028929999999</v>
      </c>
      <c r="C4" s="2">
        <f>225.482616/1000</f>
        <v>0.225482616</v>
      </c>
    </row>
    <row r="5" spans="1:5" x14ac:dyDescent="0.3">
      <c r="B5" s="2">
        <f>1054/1000</f>
        <v>1.054</v>
      </c>
      <c r="C5" s="2">
        <f>893.902716/1000</f>
        <v>0.89390271600000004</v>
      </c>
    </row>
    <row r="6" spans="1:5" x14ac:dyDescent="0.3">
      <c r="B6" s="2">
        <f>1315.073585/1000</f>
        <v>1.3150735850000002</v>
      </c>
      <c r="C6" s="2">
        <f>288.47988/1000</f>
        <v>0.28847987999999997</v>
      </c>
    </row>
    <row r="7" spans="1:5" x14ac:dyDescent="0.3">
      <c r="B7" s="2"/>
      <c r="C7" s="2">
        <f>423/1000</f>
        <v>0.42299999999999999</v>
      </c>
    </row>
    <row r="8" spans="1:5" x14ac:dyDescent="0.3">
      <c r="B8" s="2"/>
      <c r="C8" s="2">
        <f>349.26876/1000</f>
        <v>0.34926876000000001</v>
      </c>
    </row>
    <row r="9" spans="1:5" x14ac:dyDescent="0.3">
      <c r="B9" s="2"/>
      <c r="C9" s="2">
        <f>502.330572/1000</f>
        <v>0.50233057199999998</v>
      </c>
    </row>
    <row r="10" spans="1:5" x14ac:dyDescent="0.3">
      <c r="B10" s="2"/>
      <c r="C10" s="2">
        <f>396.030708/1000</f>
        <v>0.39603070800000001</v>
      </c>
      <c r="D10" s="1"/>
      <c r="E10" s="1"/>
    </row>
    <row r="11" spans="1:5" x14ac:dyDescent="0.3">
      <c r="B11" s="3"/>
      <c r="C11" s="1"/>
      <c r="D11" s="1"/>
      <c r="E11" s="1"/>
    </row>
    <row r="12" spans="1:5" x14ac:dyDescent="0.3">
      <c r="B12" s="3"/>
      <c r="C12" s="1"/>
      <c r="D12" s="1"/>
      <c r="E12" s="1"/>
    </row>
    <row r="13" spans="1:5" ht="16.2" x14ac:dyDescent="0.3">
      <c r="B13" s="4" t="s">
        <v>1</v>
      </c>
      <c r="C13" s="4" t="s">
        <v>5</v>
      </c>
      <c r="E13" t="s">
        <v>4</v>
      </c>
    </row>
    <row r="14" spans="1:5" x14ac:dyDescent="0.3">
      <c r="A14" t="s">
        <v>27</v>
      </c>
      <c r="B14" s="2">
        <v>5.4655329999999998</v>
      </c>
      <c r="C14" s="2">
        <v>3.285803</v>
      </c>
      <c r="E14" s="2">
        <v>4.0000000000000002E-4</v>
      </c>
    </row>
    <row r="15" spans="1:5" x14ac:dyDescent="0.3">
      <c r="B15" s="2">
        <v>10.054930000000001</v>
      </c>
      <c r="C15" s="2">
        <v>1.2017119999999999</v>
      </c>
    </row>
    <row r="16" spans="1:5" x14ac:dyDescent="0.3">
      <c r="B16" s="2">
        <v>6.0429469999999998</v>
      </c>
      <c r="C16" s="2">
        <v>0.85562899999999997</v>
      </c>
    </row>
    <row r="17" spans="2:3" x14ac:dyDescent="0.3">
      <c r="B17" s="2">
        <v>14.17638</v>
      </c>
      <c r="C17" s="2">
        <v>5.9895680000000002</v>
      </c>
    </row>
    <row r="18" spans="2:3" x14ac:dyDescent="0.3">
      <c r="B18" s="2">
        <v>11.83506</v>
      </c>
      <c r="C18" s="2">
        <v>1.4899039999999999</v>
      </c>
    </row>
    <row r="19" spans="2:3" x14ac:dyDescent="0.3">
      <c r="B19" s="2"/>
      <c r="C19" s="2">
        <v>2.6680929999999998</v>
      </c>
    </row>
    <row r="20" spans="2:3" x14ac:dyDescent="0.3">
      <c r="B20" s="2"/>
      <c r="C20" s="2">
        <v>2.5895869999999999</v>
      </c>
    </row>
    <row r="21" spans="2:3" x14ac:dyDescent="0.3">
      <c r="B21" s="2"/>
      <c r="C21" s="2">
        <v>3.3417319999999999</v>
      </c>
    </row>
    <row r="22" spans="2:3" x14ac:dyDescent="0.3">
      <c r="B22" s="2"/>
      <c r="C22" s="2">
        <v>3.7858839999999998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H11" sqref="H11"/>
    </sheetView>
  </sheetViews>
  <sheetFormatPr defaultRowHeight="14.4" x14ac:dyDescent="0.3"/>
  <sheetData>
    <row r="1" spans="1:5" ht="16.2" x14ac:dyDescent="0.3">
      <c r="A1" t="s">
        <v>34</v>
      </c>
      <c r="B1" s="4" t="s">
        <v>1</v>
      </c>
      <c r="C1" s="4" t="s">
        <v>5</v>
      </c>
      <c r="E1" t="s">
        <v>4</v>
      </c>
    </row>
    <row r="2" spans="1:5" ht="16.2" x14ac:dyDescent="0.3">
      <c r="A2" t="s">
        <v>28</v>
      </c>
      <c r="B2" s="1">
        <f>1106.658/1000</f>
        <v>1.1066579999999999</v>
      </c>
      <c r="C2" s="1">
        <f>117.9791/1000</f>
        <v>0.1179791</v>
      </c>
      <c r="E2" s="1">
        <v>2.1499999999999998E-2</v>
      </c>
    </row>
    <row r="3" spans="1:5" x14ac:dyDescent="0.3">
      <c r="B3" s="1">
        <f>524.9987/1000</f>
        <v>0.52499870000000004</v>
      </c>
      <c r="C3" s="1">
        <f>610.2747/1000</f>
        <v>0.61027470000000006</v>
      </c>
    </row>
    <row r="4" spans="1:5" x14ac:dyDescent="0.3">
      <c r="B4" s="1">
        <f>634.7357/1000</f>
        <v>0.6347356999999999</v>
      </c>
      <c r="C4" s="1">
        <f>515.63/1000</f>
        <v>0.51563000000000003</v>
      </c>
    </row>
    <row r="5" spans="1:5" x14ac:dyDescent="0.3">
      <c r="B5" s="1">
        <f>337.2756/1000</f>
        <v>0.33727560000000001</v>
      </c>
      <c r="C5" s="1">
        <f>87.49153/1000</f>
        <v>8.7491529999999998E-2</v>
      </c>
    </row>
    <row r="6" spans="1:5" x14ac:dyDescent="0.3">
      <c r="B6" s="1">
        <f>492.185/1000</f>
        <v>0.49218499999999998</v>
      </c>
      <c r="C6" s="1">
        <f>187.9007/1000</f>
        <v>0.1879007</v>
      </c>
    </row>
    <row r="7" spans="1:5" x14ac:dyDescent="0.3">
      <c r="B7" s="1">
        <f>1652.129/1000</f>
        <v>1.652129</v>
      </c>
      <c r="C7" s="1">
        <f>127.0886/1000</f>
        <v>0.1270886</v>
      </c>
    </row>
    <row r="8" spans="1:5" x14ac:dyDescent="0.3">
      <c r="B8" s="1">
        <f>201.0279/1000</f>
        <v>0.20102789999999998</v>
      </c>
      <c r="C8" s="1">
        <f>318.113/1000</f>
        <v>0.31811299999999998</v>
      </c>
    </row>
    <row r="9" spans="1:5" x14ac:dyDescent="0.3">
      <c r="B9" s="1">
        <f>1897.124/1000</f>
        <v>1.897124</v>
      </c>
      <c r="C9" s="1"/>
    </row>
    <row r="10" spans="1:5" x14ac:dyDescent="0.3">
      <c r="B10" s="1">
        <f>1286.162/1000</f>
        <v>1.286162</v>
      </c>
      <c r="C10" s="1"/>
    </row>
    <row r="12" spans="1:5" ht="16.2" x14ac:dyDescent="0.3">
      <c r="B12" s="4" t="s">
        <v>1</v>
      </c>
      <c r="C12" s="4" t="s">
        <v>5</v>
      </c>
      <c r="E12" t="s">
        <v>4</v>
      </c>
    </row>
    <row r="13" spans="1:5" x14ac:dyDescent="0.3">
      <c r="A13" t="s">
        <v>27</v>
      </c>
      <c r="B13" s="1">
        <v>10.853910000000001</v>
      </c>
      <c r="C13" s="1">
        <v>0.92422300000000002</v>
      </c>
      <c r="E13" s="1">
        <v>6.7999999999999996E-3</v>
      </c>
    </row>
    <row r="14" spans="1:5" x14ac:dyDescent="0.3">
      <c r="B14" s="1">
        <v>4.3521679999999998</v>
      </c>
      <c r="C14" s="1">
        <v>3.9801790000000001</v>
      </c>
    </row>
    <row r="15" spans="1:5" x14ac:dyDescent="0.3">
      <c r="B15" s="1">
        <v>5.4536220000000002</v>
      </c>
      <c r="C15" s="1">
        <v>2.866269</v>
      </c>
    </row>
    <row r="16" spans="1:5" x14ac:dyDescent="0.3">
      <c r="B16" s="1">
        <v>3.8017089999999998</v>
      </c>
      <c r="C16" s="1">
        <v>0.57716000000000001</v>
      </c>
    </row>
    <row r="17" spans="2:5" x14ac:dyDescent="0.3">
      <c r="B17" s="1">
        <v>4.5871820000000003</v>
      </c>
      <c r="C17" s="1">
        <v>1.0958840000000001</v>
      </c>
    </row>
    <row r="18" spans="2:5" x14ac:dyDescent="0.3">
      <c r="B18" s="1">
        <v>13.574630000000001</v>
      </c>
      <c r="C18" s="1">
        <v>1.1627019999999999</v>
      </c>
    </row>
    <row r="19" spans="2:5" x14ac:dyDescent="0.3">
      <c r="B19" s="1">
        <v>2.1167690000000001</v>
      </c>
      <c r="C19" s="1">
        <v>2.5521389999999999</v>
      </c>
      <c r="E19" s="2"/>
    </row>
    <row r="20" spans="2:5" x14ac:dyDescent="0.3">
      <c r="B20" s="1">
        <v>15.66161</v>
      </c>
      <c r="C20" s="1"/>
    </row>
    <row r="21" spans="2:5" x14ac:dyDescent="0.3">
      <c r="B21" s="1">
        <v>12.74283</v>
      </c>
      <c r="C21" s="1"/>
    </row>
    <row r="22" spans="2:5" x14ac:dyDescent="0.3">
      <c r="B22" s="2"/>
      <c r="C2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E16"/>
    </sheetView>
  </sheetViews>
  <sheetFormatPr defaultRowHeight="14.4" x14ac:dyDescent="0.3"/>
  <sheetData>
    <row r="1" spans="1:5" ht="16.2" x14ac:dyDescent="0.3">
      <c r="A1" t="s">
        <v>33</v>
      </c>
      <c r="B1" s="4" t="s">
        <v>2</v>
      </c>
      <c r="C1" s="4" t="s">
        <v>3</v>
      </c>
      <c r="E1" t="s">
        <v>4</v>
      </c>
    </row>
    <row r="2" spans="1:5" x14ac:dyDescent="0.3">
      <c r="A2" t="s">
        <v>31</v>
      </c>
      <c r="B2" s="2">
        <v>60.625</v>
      </c>
      <c r="C2" s="2">
        <v>70.337025949999997</v>
      </c>
      <c r="E2" s="2">
        <v>0.21940000000000001</v>
      </c>
    </row>
    <row r="3" spans="1:5" x14ac:dyDescent="0.3">
      <c r="B3" s="2">
        <v>70.491530420000004</v>
      </c>
      <c r="C3" s="2">
        <v>63.286026290000002</v>
      </c>
      <c r="D3" s="4"/>
      <c r="E3" s="4"/>
    </row>
    <row r="4" spans="1:5" x14ac:dyDescent="0.3">
      <c r="B4" s="2">
        <v>81.091743460000004</v>
      </c>
      <c r="C4" s="2">
        <v>83.549032690000004</v>
      </c>
      <c r="D4" s="2"/>
      <c r="E4" s="2"/>
    </row>
    <row r="5" spans="1:5" x14ac:dyDescent="0.3">
      <c r="B5" s="2">
        <v>90.940118839999997</v>
      </c>
      <c r="C5" s="2">
        <v>49.29</v>
      </c>
      <c r="D5" s="2"/>
      <c r="E5" s="2"/>
    </row>
    <row r="6" spans="1:5" x14ac:dyDescent="0.3">
      <c r="B6" s="2">
        <v>64.110181260000004</v>
      </c>
      <c r="C6" s="2">
        <v>52.856010779999998</v>
      </c>
      <c r="D6" s="2"/>
      <c r="E6" s="2"/>
    </row>
    <row r="7" spans="1:5" x14ac:dyDescent="0.3">
      <c r="B7" s="2">
        <v>75.562048360000006</v>
      </c>
      <c r="C7" s="2"/>
      <c r="D7" s="2"/>
      <c r="E7" s="2"/>
    </row>
    <row r="9" spans="1:5" ht="16.2" x14ac:dyDescent="0.3">
      <c r="B9" s="4" t="s">
        <v>2</v>
      </c>
      <c r="C9" s="4" t="s">
        <v>3</v>
      </c>
      <c r="E9" t="s">
        <v>4</v>
      </c>
    </row>
    <row r="10" spans="1:5" x14ac:dyDescent="0.3">
      <c r="A10" t="s">
        <v>30</v>
      </c>
      <c r="B10" s="2">
        <v>65.822000000000003</v>
      </c>
      <c r="C10" s="2">
        <v>1.110343514</v>
      </c>
      <c r="E10" s="2" t="s">
        <v>0</v>
      </c>
    </row>
    <row r="11" spans="1:5" x14ac:dyDescent="0.3">
      <c r="B11" s="2">
        <v>59.697003700000003</v>
      </c>
      <c r="C11" s="2">
        <v>22.566184029999999</v>
      </c>
      <c r="E11" s="2"/>
    </row>
    <row r="12" spans="1:5" x14ac:dyDescent="0.3">
      <c r="B12" s="2">
        <v>40.98322855</v>
      </c>
      <c r="C12" s="2">
        <v>5.7994365119999998</v>
      </c>
    </row>
    <row r="13" spans="1:5" x14ac:dyDescent="0.3">
      <c r="B13" s="2">
        <v>63.515596420000001</v>
      </c>
      <c r="C13" s="2">
        <v>14.10922583</v>
      </c>
    </row>
    <row r="14" spans="1:5" x14ac:dyDescent="0.3">
      <c r="B14" s="2">
        <v>68.086521919999996</v>
      </c>
      <c r="C14" s="2">
        <v>19.50976305</v>
      </c>
    </row>
    <row r="15" spans="1:5" x14ac:dyDescent="0.3">
      <c r="B15" s="2">
        <v>55.918114600000003</v>
      </c>
      <c r="C1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30" sqref="D30"/>
    </sheetView>
  </sheetViews>
  <sheetFormatPr defaultRowHeight="14.4" x14ac:dyDescent="0.3"/>
  <sheetData>
    <row r="1" spans="1:5" ht="16.2" x14ac:dyDescent="0.3">
      <c r="A1" t="s">
        <v>32</v>
      </c>
      <c r="B1" s="4" t="s">
        <v>1</v>
      </c>
      <c r="C1" s="4" t="s">
        <v>5</v>
      </c>
      <c r="E1" t="s">
        <v>4</v>
      </c>
    </row>
    <row r="2" spans="1:5" x14ac:dyDescent="0.3">
      <c r="A2" t="s">
        <v>31</v>
      </c>
      <c r="B2" s="2">
        <v>53.020602539999999</v>
      </c>
      <c r="C2" s="2">
        <v>56.317754460000003</v>
      </c>
      <c r="E2" s="2">
        <v>0.3745</v>
      </c>
    </row>
    <row r="3" spans="1:5" x14ac:dyDescent="0.3">
      <c r="B3" s="2">
        <v>57.687887940000003</v>
      </c>
      <c r="C3" s="2">
        <v>69.651535679999995</v>
      </c>
    </row>
    <row r="4" spans="1:5" x14ac:dyDescent="0.3">
      <c r="B4" s="2">
        <v>51.71630863</v>
      </c>
      <c r="C4" s="2">
        <v>77.510616150000004</v>
      </c>
    </row>
    <row r="5" spans="1:5" x14ac:dyDescent="0.3">
      <c r="B5" s="2">
        <v>71.312947190000003</v>
      </c>
      <c r="C5" s="2">
        <v>47.540202839999999</v>
      </c>
    </row>
    <row r="6" spans="1:5" x14ac:dyDescent="0.3">
      <c r="B6" s="2"/>
      <c r="C6" s="2">
        <v>78.977173339999993</v>
      </c>
    </row>
    <row r="7" spans="1:5" x14ac:dyDescent="0.3">
      <c r="B7" s="2"/>
      <c r="C7" s="2"/>
      <c r="E7" s="2"/>
    </row>
    <row r="8" spans="1:5" ht="16.2" x14ac:dyDescent="0.3">
      <c r="B8" s="4" t="s">
        <v>1</v>
      </c>
      <c r="C8" s="4" t="s">
        <v>5</v>
      </c>
      <c r="E8" t="s">
        <v>4</v>
      </c>
    </row>
    <row r="9" spans="1:5" x14ac:dyDescent="0.3">
      <c r="A9" t="s">
        <v>30</v>
      </c>
      <c r="B9" s="2">
        <v>51.814487679999999</v>
      </c>
      <c r="C9" s="2">
        <v>8.2227839469999999</v>
      </c>
      <c r="E9" s="2">
        <v>2.9999999999999997E-4</v>
      </c>
    </row>
    <row r="10" spans="1:5" x14ac:dyDescent="0.3">
      <c r="B10" s="2">
        <v>83.675733600000001</v>
      </c>
      <c r="C10" s="2">
        <v>9.4358853739999997</v>
      </c>
    </row>
    <row r="11" spans="1:5" x14ac:dyDescent="0.3">
      <c r="B11" s="2">
        <v>52.148577379999999</v>
      </c>
      <c r="C11" s="2">
        <v>26.959363960000001</v>
      </c>
    </row>
    <row r="12" spans="1:5" x14ac:dyDescent="0.3">
      <c r="B12" s="2">
        <v>63.952992180000003</v>
      </c>
      <c r="C12" s="2">
        <v>12.33735856</v>
      </c>
      <c r="E12" s="1"/>
    </row>
    <row r="13" spans="1:5" x14ac:dyDescent="0.3">
      <c r="B13" s="2"/>
      <c r="C13" s="2">
        <v>12.23917761</v>
      </c>
    </row>
    <row r="14" spans="1:5" x14ac:dyDescent="0.3">
      <c r="B14" s="1"/>
      <c r="C1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H27" sqref="H27"/>
    </sheetView>
  </sheetViews>
  <sheetFormatPr defaultRowHeight="14.4" x14ac:dyDescent="0.3"/>
  <sheetData>
    <row r="1" spans="1:5" ht="16.2" x14ac:dyDescent="0.3">
      <c r="A1" t="s">
        <v>29</v>
      </c>
      <c r="B1" s="4" t="s">
        <v>1</v>
      </c>
      <c r="C1" s="4" t="s">
        <v>5</v>
      </c>
      <c r="E1" t="s">
        <v>4</v>
      </c>
    </row>
    <row r="2" spans="1:5" ht="16.2" x14ac:dyDescent="0.3">
      <c r="A2" t="s">
        <v>28</v>
      </c>
      <c r="B2" s="2">
        <v>1.805792179</v>
      </c>
      <c r="C2" s="2">
        <v>1.8691192109999999</v>
      </c>
      <c r="E2" s="2">
        <v>4.3700000000000003E-2</v>
      </c>
    </row>
    <row r="3" spans="1:5" x14ac:dyDescent="0.3">
      <c r="B3" s="2">
        <v>1.0650401700000001</v>
      </c>
      <c r="C3" s="2">
        <v>0.66052398400000001</v>
      </c>
    </row>
    <row r="4" spans="1:5" x14ac:dyDescent="0.3">
      <c r="B4" s="2">
        <v>3.45</v>
      </c>
      <c r="C4" s="2">
        <v>2.241915761</v>
      </c>
    </row>
    <row r="5" spans="1:5" x14ac:dyDescent="0.3">
      <c r="B5" s="2">
        <v>2.81</v>
      </c>
      <c r="C5" s="2">
        <v>0.45923026900000002</v>
      </c>
    </row>
    <row r="6" spans="1:5" x14ac:dyDescent="0.3">
      <c r="B6" s="2">
        <v>3.7567521269999999</v>
      </c>
      <c r="C6" s="2">
        <v>1.2456462669999999</v>
      </c>
    </row>
    <row r="7" spans="1:5" x14ac:dyDescent="0.3">
      <c r="B7" s="2">
        <v>2.6181277569999999</v>
      </c>
      <c r="C7" s="2"/>
    </row>
    <row r="9" spans="1:5" ht="16.2" x14ac:dyDescent="0.3">
      <c r="B9" s="4" t="s">
        <v>1</v>
      </c>
      <c r="C9" s="4" t="s">
        <v>5</v>
      </c>
      <c r="E9" t="s">
        <v>4</v>
      </c>
    </row>
    <row r="10" spans="1:5" x14ac:dyDescent="0.3">
      <c r="A10" t="s">
        <v>27</v>
      </c>
      <c r="B10" s="2">
        <v>17.39</v>
      </c>
      <c r="C10" s="2">
        <v>15.08</v>
      </c>
      <c r="E10" s="2">
        <v>1.4200000000000001E-2</v>
      </c>
    </row>
    <row r="11" spans="1:5" x14ac:dyDescent="0.3">
      <c r="B11" s="2">
        <v>10.91</v>
      </c>
      <c r="C11" s="2">
        <v>8.4499999999999993</v>
      </c>
    </row>
    <row r="12" spans="1:5" x14ac:dyDescent="0.3">
      <c r="B12" s="2">
        <v>27.38</v>
      </c>
      <c r="C12" s="2">
        <v>16.690000000000001</v>
      </c>
    </row>
    <row r="13" spans="1:5" x14ac:dyDescent="0.3">
      <c r="B13" s="2">
        <v>25.97</v>
      </c>
      <c r="C13" s="2">
        <v>4.1500000000000004</v>
      </c>
    </row>
    <row r="14" spans="1:5" x14ac:dyDescent="0.3">
      <c r="B14" s="2">
        <v>31.03</v>
      </c>
      <c r="C14" s="2">
        <v>8.5201419999999999</v>
      </c>
    </row>
    <row r="15" spans="1:5" x14ac:dyDescent="0.3">
      <c r="B15" s="2">
        <v>22.08</v>
      </c>
      <c r="C1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workbookViewId="0">
      <selection activeCell="T26" sqref="T26"/>
    </sheetView>
  </sheetViews>
  <sheetFormatPr defaultRowHeight="14.4" x14ac:dyDescent="0.3"/>
  <cols>
    <col min="18" max="18" width="50.77734375" customWidth="1"/>
  </cols>
  <sheetData>
    <row r="1" spans="1:21" x14ac:dyDescent="0.3">
      <c r="A1" t="s">
        <v>26</v>
      </c>
    </row>
    <row r="2" spans="1:21" ht="16.2" x14ac:dyDescent="0.3">
      <c r="B2" s="6" t="s">
        <v>1</v>
      </c>
      <c r="C2" s="6"/>
      <c r="D2" s="6"/>
      <c r="E2" s="6"/>
      <c r="F2" s="6"/>
      <c r="G2" s="6"/>
      <c r="H2" s="6"/>
      <c r="I2" s="6"/>
      <c r="J2" s="6" t="s">
        <v>25</v>
      </c>
      <c r="K2" s="6"/>
      <c r="L2" s="6"/>
      <c r="M2" s="6"/>
      <c r="N2" s="6"/>
      <c r="O2" s="6"/>
      <c r="P2" s="6"/>
      <c r="Q2" s="6"/>
      <c r="R2" s="5" t="s">
        <v>24</v>
      </c>
      <c r="S2" s="2" t="s">
        <v>23</v>
      </c>
      <c r="T2" s="2" t="s">
        <v>6</v>
      </c>
    </row>
    <row r="3" spans="1:21" x14ac:dyDescent="0.3">
      <c r="A3" s="5" t="s">
        <v>22</v>
      </c>
      <c r="B3" s="1">
        <v>100</v>
      </c>
      <c r="C3" s="1">
        <v>100</v>
      </c>
      <c r="D3" s="1">
        <v>100</v>
      </c>
      <c r="E3" s="1">
        <v>100</v>
      </c>
      <c r="F3" s="1">
        <v>100</v>
      </c>
      <c r="G3" s="1">
        <v>100</v>
      </c>
      <c r="H3" s="1"/>
      <c r="I3" s="1">
        <v>100</v>
      </c>
      <c r="J3" s="1">
        <v>100</v>
      </c>
      <c r="K3" s="1">
        <v>100</v>
      </c>
      <c r="L3" s="1">
        <v>100</v>
      </c>
      <c r="M3" s="1">
        <v>100</v>
      </c>
      <c r="N3" s="1">
        <v>100</v>
      </c>
      <c r="O3" s="1"/>
      <c r="P3" s="1"/>
      <c r="R3" s="5" t="s">
        <v>21</v>
      </c>
      <c r="S3" s="2" t="s">
        <v>7</v>
      </c>
      <c r="T3" s="2" t="s">
        <v>0</v>
      </c>
    </row>
    <row r="4" spans="1:21" x14ac:dyDescent="0.3">
      <c r="A4" s="5" t="s">
        <v>20</v>
      </c>
      <c r="B4" s="1">
        <v>82.131512069999999</v>
      </c>
      <c r="C4" s="1">
        <v>67.813881949999995</v>
      </c>
      <c r="D4" s="1">
        <v>39.068945200000002</v>
      </c>
      <c r="E4" s="1">
        <v>64.487489909999994</v>
      </c>
      <c r="F4" s="1">
        <v>26.587178689999998</v>
      </c>
      <c r="G4" s="1">
        <v>50.919117649999997</v>
      </c>
      <c r="H4" s="1"/>
      <c r="I4" s="1">
        <v>59.117600379999999</v>
      </c>
      <c r="J4" s="1">
        <v>73.193016810000003</v>
      </c>
      <c r="K4" s="1">
        <v>79.680534919999999</v>
      </c>
      <c r="L4" s="1">
        <v>53.419962869999999</v>
      </c>
      <c r="M4" s="1">
        <v>60.795896159999998</v>
      </c>
      <c r="N4" s="1">
        <v>29.768789999999999</v>
      </c>
      <c r="O4" s="1"/>
      <c r="P4" s="1"/>
      <c r="R4" s="5" t="s">
        <v>19</v>
      </c>
      <c r="S4" s="2" t="s">
        <v>7</v>
      </c>
      <c r="T4" s="2" t="s">
        <v>0</v>
      </c>
      <c r="U4" s="2"/>
    </row>
    <row r="5" spans="1:21" x14ac:dyDescent="0.3">
      <c r="A5" s="5" t="s">
        <v>18</v>
      </c>
      <c r="B5" s="1">
        <v>48.49110546</v>
      </c>
      <c r="C5" s="1">
        <v>4.6110783739999999</v>
      </c>
      <c r="D5" s="1">
        <v>39.354317999999999</v>
      </c>
      <c r="E5" s="1">
        <v>12.078042740000001</v>
      </c>
      <c r="F5" s="1">
        <v>20.370989300000002</v>
      </c>
      <c r="G5" s="1"/>
      <c r="H5" s="1"/>
      <c r="I5" s="1">
        <v>33.502618630000001</v>
      </c>
      <c r="J5" s="1">
        <v>38.048621310000001</v>
      </c>
      <c r="K5" s="1">
        <v>47.511144129999998</v>
      </c>
      <c r="L5" s="1">
        <v>48.364986430000002</v>
      </c>
      <c r="M5" s="1">
        <v>73.884657239999996</v>
      </c>
      <c r="N5" s="1"/>
      <c r="O5" s="1"/>
      <c r="P5" s="1"/>
      <c r="R5" s="5" t="s">
        <v>17</v>
      </c>
      <c r="S5" s="2" t="s">
        <v>7</v>
      </c>
      <c r="T5" s="2" t="s">
        <v>0</v>
      </c>
      <c r="U5" s="2"/>
    </row>
    <row r="6" spans="1:21" x14ac:dyDescent="0.3">
      <c r="A6" s="5" t="s">
        <v>16</v>
      </c>
      <c r="B6" s="1">
        <v>42.121982209999999</v>
      </c>
      <c r="C6" s="1">
        <v>11.638185030000001</v>
      </c>
      <c r="D6" s="1">
        <v>38.175948349999999</v>
      </c>
      <c r="E6" s="1">
        <v>35.762032089999998</v>
      </c>
      <c r="F6" s="1"/>
      <c r="G6" s="1"/>
      <c r="H6" s="1"/>
      <c r="I6" s="1">
        <v>83.002697979999994</v>
      </c>
      <c r="J6" s="1">
        <v>94.713656389999997</v>
      </c>
      <c r="K6" s="1">
        <v>91.697622589999995</v>
      </c>
      <c r="L6" s="1">
        <v>75.967442520000006</v>
      </c>
      <c r="M6" s="1">
        <v>101.22804290000001</v>
      </c>
      <c r="N6" s="1"/>
      <c r="O6" s="1"/>
      <c r="P6" s="1"/>
      <c r="R6" s="5" t="s">
        <v>15</v>
      </c>
      <c r="S6" s="2" t="s">
        <v>14</v>
      </c>
      <c r="T6" s="2">
        <v>4.0000000000000002E-4</v>
      </c>
      <c r="U6" s="2"/>
    </row>
    <row r="7" spans="1:21" x14ac:dyDescent="0.3">
      <c r="R7" s="5" t="s">
        <v>13</v>
      </c>
      <c r="S7" s="2" t="s">
        <v>7</v>
      </c>
      <c r="T7" s="2" t="s">
        <v>0</v>
      </c>
      <c r="U7" s="2"/>
    </row>
    <row r="8" spans="1:21" x14ac:dyDescent="0.3">
      <c r="H8" s="2"/>
      <c r="I8" s="2"/>
      <c r="R8" s="5" t="s">
        <v>12</v>
      </c>
      <c r="S8" s="2" t="s">
        <v>9</v>
      </c>
      <c r="T8" s="2">
        <v>0.9083</v>
      </c>
      <c r="U8" s="2"/>
    </row>
    <row r="9" spans="1:21" x14ac:dyDescent="0.3">
      <c r="H9" s="2"/>
      <c r="I9" s="2"/>
      <c r="R9" s="5" t="s">
        <v>11</v>
      </c>
      <c r="S9" s="2" t="s">
        <v>9</v>
      </c>
      <c r="T9" s="2">
        <v>0.99950000000000006</v>
      </c>
      <c r="U9" s="2"/>
    </row>
    <row r="10" spans="1:21" x14ac:dyDescent="0.3">
      <c r="R10" s="5" t="s">
        <v>10</v>
      </c>
      <c r="S10" s="2" t="s">
        <v>9</v>
      </c>
      <c r="T10" s="2">
        <v>0.1817</v>
      </c>
      <c r="U10" s="2"/>
    </row>
    <row r="11" spans="1:21" x14ac:dyDescent="0.3">
      <c r="R11" s="5" t="s">
        <v>8</v>
      </c>
      <c r="S11" s="2" t="s">
        <v>7</v>
      </c>
      <c r="T11" s="2" t="s">
        <v>0</v>
      </c>
      <c r="U11" s="2"/>
    </row>
  </sheetData>
  <mergeCells count="2">
    <mergeCell ref="B2:I2"/>
    <mergeCell ref="J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Fig2.b</vt:lpstr>
      <vt:lpstr>Fig2.d</vt:lpstr>
      <vt:lpstr>Fig2.e</vt:lpstr>
      <vt:lpstr>Fig2.f</vt:lpstr>
      <vt:lpstr>Fig2.h</vt:lpstr>
      <vt:lpstr>Fig2.i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2023-07-25T17:30:43Z</dcterms:modified>
</cp:coreProperties>
</file>